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vit\Desktop\comtrans\"/>
    </mc:Choice>
  </mc:AlternateContent>
  <xr:revisionPtr revIDLastSave="0" documentId="13_ncr:1_{8DF72A1B-8FCB-4E3B-81B3-8B55D499DB20}" xr6:coauthVersionLast="47" xr6:coauthVersionMax="47" xr10:uidLastSave="{00000000-0000-0000-0000-000000000000}"/>
  <bookViews>
    <workbookView xWindow="-28920" yWindow="-1965" windowWidth="29040" windowHeight="17520" activeTab="2" xr2:uid="{00000000-000D-0000-FFFF-FFFF00000000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18" i="3" l="1"/>
  <c r="O18" i="3"/>
  <c r="N19" i="3"/>
  <c r="O19" i="3"/>
  <c r="N20" i="3"/>
  <c r="O20" i="3"/>
  <c r="N21" i="3"/>
  <c r="O21" i="3"/>
  <c r="M21" i="3"/>
  <c r="M20" i="3"/>
  <c r="M19" i="3"/>
  <c r="M18" i="3"/>
  <c r="O26" i="2"/>
  <c r="O27" i="2"/>
  <c r="O28" i="2"/>
  <c r="O29" i="2"/>
  <c r="O30" i="2"/>
  <c r="O25" i="2"/>
  <c r="K49" i="2" l="1"/>
  <c r="K48" i="2"/>
  <c r="K47" i="2"/>
  <c r="G16" i="2" l="1"/>
  <c r="G17" i="2"/>
  <c r="G18" i="2"/>
  <c r="G19" i="2"/>
  <c r="G20" i="2"/>
  <c r="G15" i="2"/>
  <c r="F16" i="2"/>
  <c r="F17" i="2"/>
  <c r="F18" i="2"/>
  <c r="F19" i="2"/>
  <c r="F20" i="2"/>
  <c r="F15" i="2"/>
  <c r="E16" i="2"/>
  <c r="H16" i="2" s="1"/>
  <c r="I16" i="2" s="1"/>
  <c r="I27" i="2" s="1"/>
  <c r="E17" i="2"/>
  <c r="E18" i="2"/>
  <c r="E19" i="2"/>
  <c r="E20" i="2"/>
  <c r="H20" i="2" s="1"/>
  <c r="I20" i="2" s="1"/>
  <c r="I33" i="2" s="1"/>
  <c r="E15" i="2"/>
  <c r="D16" i="2"/>
  <c r="D17" i="2"/>
  <c r="D18" i="2"/>
  <c r="D19" i="2"/>
  <c r="D20" i="2"/>
  <c r="D15" i="2"/>
  <c r="C16" i="2"/>
  <c r="C17" i="2"/>
  <c r="C18" i="2"/>
  <c r="H18" i="2" s="1"/>
  <c r="I18" i="2" s="1"/>
  <c r="I37" i="2" s="1"/>
  <c r="I38" i="2" s="1"/>
  <c r="J38" i="2" s="1"/>
  <c r="C19" i="2"/>
  <c r="H19" i="2" s="1"/>
  <c r="I19" i="2" s="1"/>
  <c r="I28" i="2" s="1"/>
  <c r="C20" i="2"/>
  <c r="C15" i="2"/>
  <c r="H15" i="2" l="1"/>
  <c r="I15" i="2" s="1"/>
  <c r="I26" i="2" s="1"/>
  <c r="H17" i="2"/>
  <c r="I17" i="2" s="1"/>
  <c r="I32" i="2" s="1"/>
  <c r="I34" i="2"/>
  <c r="J33" i="2" s="1"/>
  <c r="I29" i="2"/>
  <c r="J29" i="2" s="1"/>
  <c r="J37" i="2"/>
  <c r="J32" i="2"/>
  <c r="J28" i="2"/>
  <c r="J26" i="2"/>
  <c r="K33" i="1"/>
  <c r="L33" i="1"/>
  <c r="M33" i="1"/>
  <c r="N33" i="1"/>
  <c r="O33" i="1"/>
  <c r="K34" i="1"/>
  <c r="L34" i="1"/>
  <c r="M34" i="1"/>
  <c r="N34" i="1"/>
  <c r="O34" i="1"/>
  <c r="K35" i="1"/>
  <c r="L35" i="1"/>
  <c r="M35" i="1"/>
  <c r="N35" i="1"/>
  <c r="O35" i="1"/>
  <c r="L32" i="1"/>
  <c r="M32" i="1"/>
  <c r="N32" i="1"/>
  <c r="O32" i="1"/>
  <c r="K32" i="1"/>
  <c r="L31" i="1"/>
  <c r="M31" i="1"/>
  <c r="N31" i="1"/>
  <c r="O31" i="1"/>
  <c r="K31" i="1"/>
  <c r="L30" i="1"/>
  <c r="M30" i="1"/>
  <c r="N30" i="1"/>
  <c r="O30" i="1"/>
  <c r="K30" i="1"/>
  <c r="F46" i="1"/>
  <c r="G16" i="1"/>
  <c r="G17" i="1"/>
  <c r="G18" i="1"/>
  <c r="G19" i="1"/>
  <c r="G20" i="1"/>
  <c r="G15" i="1"/>
  <c r="F16" i="1"/>
  <c r="F17" i="1"/>
  <c r="F18" i="1"/>
  <c r="F19" i="1"/>
  <c r="F20" i="1"/>
  <c r="F15" i="1"/>
  <c r="E16" i="1"/>
  <c r="E17" i="1"/>
  <c r="E18" i="1"/>
  <c r="E19" i="1"/>
  <c r="E20" i="1"/>
  <c r="E15" i="1"/>
  <c r="D20" i="1"/>
  <c r="D16" i="1"/>
  <c r="D17" i="1"/>
  <c r="D18" i="1"/>
  <c r="D19" i="1"/>
  <c r="D15" i="1"/>
  <c r="C16" i="1"/>
  <c r="H16" i="1" s="1"/>
  <c r="K15" i="1" s="1"/>
  <c r="C17" i="1"/>
  <c r="C18" i="1"/>
  <c r="C19" i="1"/>
  <c r="C20" i="1"/>
  <c r="C15" i="1"/>
  <c r="H15" i="1" l="1"/>
  <c r="K14" i="1" s="1"/>
  <c r="H20" i="1"/>
  <c r="K21" i="1" s="1"/>
  <c r="H19" i="1"/>
  <c r="K16" i="1" s="1"/>
  <c r="H18" i="1"/>
  <c r="K25" i="1" s="1"/>
  <c r="H17" i="1"/>
  <c r="K20" i="1" s="1"/>
  <c r="J34" i="2"/>
  <c r="J27" i="2"/>
  <c r="K22" i="1"/>
  <c r="L22" i="1" s="1"/>
  <c r="K26" i="1"/>
  <c r="L26" i="1" s="1"/>
  <c r="K17" i="1"/>
  <c r="L17" i="1" s="1"/>
  <c r="L25" i="1" l="1"/>
  <c r="L20" i="1"/>
  <c r="L21" i="1"/>
  <c r="L15" i="1"/>
  <c r="L14" i="1"/>
  <c r="L16" i="1"/>
</calcChain>
</file>

<file path=xl/sharedStrings.xml><?xml version="1.0" encoding="utf-8"?>
<sst xmlns="http://schemas.openxmlformats.org/spreadsheetml/2006/main" count="152" uniqueCount="51">
  <si>
    <t>A1</t>
  </si>
  <si>
    <t>A2</t>
  </si>
  <si>
    <t>B1</t>
  </si>
  <si>
    <t>C1</t>
  </si>
  <si>
    <t>U1</t>
  </si>
  <si>
    <t>U2</t>
  </si>
  <si>
    <t>Three Wheeler</t>
  </si>
  <si>
    <t>Car</t>
  </si>
  <si>
    <t>Motobike</t>
  </si>
  <si>
    <t>Bus(Talia)</t>
  </si>
  <si>
    <t>Van</t>
  </si>
  <si>
    <t>PUC</t>
  </si>
  <si>
    <t>Roads</t>
  </si>
  <si>
    <t>Volume Data(Raw)</t>
  </si>
  <si>
    <t>12.00 p.m.-13.00 p.m.</t>
  </si>
  <si>
    <t>Volume Data(Modify)</t>
  </si>
  <si>
    <t>Hourly Volume (PCU)</t>
  </si>
  <si>
    <t>Sum</t>
  </si>
  <si>
    <t>volume(PCU)</t>
  </si>
  <si>
    <t>%</t>
  </si>
  <si>
    <t>factor</t>
  </si>
  <si>
    <t>NEW Volume Data(Raw)</t>
  </si>
  <si>
    <t>PCU</t>
  </si>
  <si>
    <t>Inbound(blue)</t>
  </si>
  <si>
    <t>Outbound(red)</t>
  </si>
  <si>
    <t>Distance(km)</t>
  </si>
  <si>
    <t>Avg Travel Time(minute)</t>
  </si>
  <si>
    <t>Inbound</t>
  </si>
  <si>
    <t>Outbound</t>
  </si>
  <si>
    <t>Mean Speed(km/hr)</t>
  </si>
  <si>
    <t xml:space="preserve">Travel Time/Mean Speed </t>
  </si>
  <si>
    <t>Period 16.00-17.00 pm.  (Mon. 13/02/23)</t>
  </si>
  <si>
    <t>Minor Rd.</t>
  </si>
  <si>
    <t>Data From Google Map</t>
  </si>
  <si>
    <t>GEH</t>
  </si>
  <si>
    <t>Model</t>
  </si>
  <si>
    <t>C1+U1</t>
  </si>
  <si>
    <t>volume in 10 min</t>
  </si>
  <si>
    <t>Volume</t>
  </si>
  <si>
    <t>A2+B1+U2</t>
  </si>
  <si>
    <t>รูปแบบการควบคุมทางแยก</t>
  </si>
  <si>
    <t xml:space="preserve">แบบปกติ </t>
  </si>
  <si>
    <t>เปลี่ยนรูปแบบการเดินรถ และขยายช่องจราจล</t>
  </si>
  <si>
    <t>เปลี่ยนรูปแบบการเดินรถ</t>
  </si>
  <si>
    <t>ความยาวแถวคอย ( เมตร )</t>
  </si>
  <si>
    <t>ความล่าช้าการจราจร ( วินาที )</t>
  </si>
  <si>
    <t>เวลาเดินทางขาเข้า  ( วินาที )</t>
  </si>
  <si>
    <t>เวลาเดินทางขาออก  ( วินาที )</t>
  </si>
  <si>
    <t>ดัชนี</t>
  </si>
  <si>
    <t>ขยายช่องจราจร ทำแยก และติดสัญญาณไฟจราจร</t>
  </si>
  <si>
    <t>ตารางเปอร์เซนต์การเปลี่ยนแปลงระกว่างรูปแบบต่างๆเทียบกับรูปแบบปกติ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</si>
</sst>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7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theme="5"/>
      <name val="Calibri"/>
      <family val="2"/>
      <scheme val="minor"/>
    </font>
    <font>
      <b/>
      <sz val="12"/>
      <color rgb="FFFF0000"/>
      <name val="2550-DDINYAMALAAW"/>
      <charset val="2"/>
    </font>
    <font>
      <b/>
      <sz val="12"/>
      <color rgb="FFFF000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CC66FF"/>
        <bgColor indexed="64"/>
      </patternFill>
    </fill>
    <fill>
      <patternFill patternType="solid">
        <fgColor rgb="FFCC99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3999755851924192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41">
    <xf numFmtId="0" fontId="0" fillId="0" borderId="0" xfId="0"/>
    <xf numFmtId="0" fontId="0" fillId="0" borderId="0" xfId="1" applyNumberFormat="1" applyFont="1"/>
    <xf numFmtId="1" fontId="0" fillId="0" borderId="0" xfId="0" applyNumberFormat="1"/>
    <xf numFmtId="0" fontId="0" fillId="0" borderId="1" xfId="0" applyBorder="1"/>
    <xf numFmtId="0" fontId="0" fillId="0" borderId="1" xfId="0" applyBorder="1" applyAlignment="1">
      <alignment horizontal="center"/>
    </xf>
    <xf numFmtId="0" fontId="0" fillId="2" borderId="0" xfId="0" applyFill="1"/>
    <xf numFmtId="0" fontId="2" fillId="0" borderId="0" xfId="0" applyFont="1"/>
    <xf numFmtId="0" fontId="2" fillId="0" borderId="0" xfId="0" applyFont="1" applyAlignment="1">
      <alignment horizontal="left"/>
    </xf>
    <xf numFmtId="0" fontId="2" fillId="0" borderId="0" xfId="0" applyFont="1" applyAlignment="1">
      <alignment horizontal="center"/>
    </xf>
    <xf numFmtId="1" fontId="0" fillId="0" borderId="1" xfId="0" applyNumberFormat="1" applyBorder="1"/>
    <xf numFmtId="1" fontId="0" fillId="0" borderId="1" xfId="0" applyNumberFormat="1" applyBorder="1" applyAlignment="1">
      <alignment horizontal="right"/>
    </xf>
    <xf numFmtId="0" fontId="3" fillId="0" borderId="0" xfId="0" applyFont="1"/>
    <xf numFmtId="0" fontId="0" fillId="2" borderId="1" xfId="0" applyFill="1" applyBorder="1" applyAlignment="1">
      <alignment horizontal="center"/>
    </xf>
    <xf numFmtId="1" fontId="0" fillId="2" borderId="1" xfId="0" applyNumberFormat="1" applyFill="1" applyBorder="1"/>
    <xf numFmtId="0" fontId="0" fillId="3" borderId="1" xfId="0" applyFill="1" applyBorder="1"/>
    <xf numFmtId="0" fontId="0" fillId="4" borderId="1" xfId="0" applyFill="1" applyBorder="1"/>
    <xf numFmtId="0" fontId="0" fillId="6" borderId="1" xfId="0" applyFill="1" applyBorder="1"/>
    <xf numFmtId="0" fontId="0" fillId="5" borderId="1" xfId="0" applyFill="1" applyBorder="1" applyAlignment="1">
      <alignment horizontal="right"/>
    </xf>
    <xf numFmtId="0" fontId="0" fillId="5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7" borderId="1" xfId="0" applyFill="1" applyBorder="1"/>
    <xf numFmtId="0" fontId="0" fillId="8" borderId="1" xfId="0" applyFill="1" applyBorder="1"/>
    <xf numFmtId="9" fontId="0" fillId="0" borderId="0" xfId="1" applyFont="1"/>
    <xf numFmtId="0" fontId="4" fillId="0" borderId="0" xfId="0" applyFont="1"/>
    <xf numFmtId="0" fontId="0" fillId="0" borderId="0" xfId="0" applyAlignment="1">
      <alignment horizontal="left"/>
    </xf>
    <xf numFmtId="164" fontId="4" fillId="0" borderId="0" xfId="0" applyNumberFormat="1" applyFont="1" applyAlignment="1">
      <alignment horizontal="right"/>
    </xf>
    <xf numFmtId="164" fontId="4" fillId="0" borderId="0" xfId="0" applyNumberFormat="1" applyFont="1"/>
    <xf numFmtId="0" fontId="0" fillId="0" borderId="1" xfId="0" applyBorder="1" applyAlignment="1">
      <alignment horizontal="left"/>
    </xf>
    <xf numFmtId="1" fontId="0" fillId="0" borderId="1" xfId="0" applyNumberFormat="1" applyBorder="1" applyAlignment="1">
      <alignment horizontal="left"/>
    </xf>
    <xf numFmtId="0" fontId="0" fillId="2" borderId="1" xfId="0" applyFill="1" applyBorder="1"/>
    <xf numFmtId="0" fontId="0" fillId="9" borderId="0" xfId="0" applyFill="1"/>
    <xf numFmtId="0" fontId="5" fillId="0" borderId="0" xfId="0" applyFont="1"/>
    <xf numFmtId="0" fontId="0" fillId="5" borderId="1" xfId="0" applyFill="1" applyBorder="1"/>
    <xf numFmtId="0" fontId="6" fillId="0" borderId="0" xfId="0" applyFont="1"/>
    <xf numFmtId="0" fontId="0" fillId="11" borderId="0" xfId="0" applyFill="1" applyAlignment="1">
      <alignment horizontal="left"/>
    </xf>
    <xf numFmtId="0" fontId="0" fillId="10" borderId="0" xfId="0" applyFill="1"/>
    <xf numFmtId="2" fontId="0" fillId="0" borderId="0" xfId="0" applyNumberFormat="1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9" fontId="0" fillId="0" borderId="1" xfId="1" applyFont="1" applyBorder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CC99FF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h-TH" sz="1600" b="1"/>
              <a:t>กราฟ</a:t>
            </a:r>
            <a:r>
              <a:rPr lang="th-TH" sz="1600" b="1" i="0" u="none" strike="noStrike">
                <a:effectLst/>
              </a:rPr>
              <a:t>เปรียบเทียบผลลัพธ์จากแต่ละสถานการณ์</a:t>
            </a:r>
            <a:endParaRPr lang="th-TH" sz="1600" b="1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Sheet3!$F$8</c:f>
              <c:strCache>
                <c:ptCount val="1"/>
                <c:pt idx="0">
                  <c:v>ความยาวแถวคอย ( เมตร 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Sheet3!$G$7:$J$7</c:f>
              <c:strCache>
                <c:ptCount val="4"/>
                <c:pt idx="0">
                  <c:v>แบบปกติ </c:v>
                </c:pt>
                <c:pt idx="1">
                  <c:v>เปลี่ยนรูปแบบการเดินรถ และขยายช่องจราจล</c:v>
                </c:pt>
                <c:pt idx="2">
                  <c:v>เปลี่ยนรูปแบบการเดินรถ</c:v>
                </c:pt>
                <c:pt idx="3">
                  <c:v>ขยายช่องจราจร ทำแยก และติดสัญญาณไฟจราจร</c:v>
                </c:pt>
              </c:strCache>
            </c:strRef>
          </c:cat>
          <c:val>
            <c:numRef>
              <c:f>Sheet3!$G$8:$J$8</c:f>
              <c:numCache>
                <c:formatCode>General</c:formatCode>
                <c:ptCount val="4"/>
                <c:pt idx="0">
                  <c:v>38.020000000000003</c:v>
                </c:pt>
                <c:pt idx="1">
                  <c:v>8.02</c:v>
                </c:pt>
                <c:pt idx="2">
                  <c:v>14.62</c:v>
                </c:pt>
                <c:pt idx="3">
                  <c:v>15.79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75A-42D6-94AC-118E86BAEE85}"/>
            </c:ext>
          </c:extLst>
        </c:ser>
        <c:ser>
          <c:idx val="1"/>
          <c:order val="1"/>
          <c:tx>
            <c:strRef>
              <c:f>Sheet3!$F$9</c:f>
              <c:strCache>
                <c:ptCount val="1"/>
                <c:pt idx="0">
                  <c:v>ความล่าช้าการจราจร ( วินาที )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Sheet3!$G$7:$J$7</c:f>
              <c:strCache>
                <c:ptCount val="4"/>
                <c:pt idx="0">
                  <c:v>แบบปกติ </c:v>
                </c:pt>
                <c:pt idx="1">
                  <c:v>เปลี่ยนรูปแบบการเดินรถ และขยายช่องจราจล</c:v>
                </c:pt>
                <c:pt idx="2">
                  <c:v>เปลี่ยนรูปแบบการเดินรถ</c:v>
                </c:pt>
                <c:pt idx="3">
                  <c:v>ขยายช่องจราจร ทำแยก และติดสัญญาณไฟจราจร</c:v>
                </c:pt>
              </c:strCache>
            </c:strRef>
          </c:cat>
          <c:val>
            <c:numRef>
              <c:f>Sheet3!$G$9:$J$9</c:f>
              <c:numCache>
                <c:formatCode>General</c:formatCode>
                <c:ptCount val="4"/>
                <c:pt idx="0">
                  <c:v>10.65</c:v>
                </c:pt>
                <c:pt idx="1">
                  <c:v>4.83</c:v>
                </c:pt>
                <c:pt idx="2">
                  <c:v>13.32</c:v>
                </c:pt>
                <c:pt idx="3">
                  <c:v>18.57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75A-42D6-94AC-118E86BAEE85}"/>
            </c:ext>
          </c:extLst>
        </c:ser>
        <c:ser>
          <c:idx val="2"/>
          <c:order val="2"/>
          <c:tx>
            <c:strRef>
              <c:f>Sheet3!$F$10</c:f>
              <c:strCache>
                <c:ptCount val="1"/>
                <c:pt idx="0">
                  <c:v>เวลาเดินทางขาเข้า  ( วินาที )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Sheet3!$G$7:$J$7</c:f>
              <c:strCache>
                <c:ptCount val="4"/>
                <c:pt idx="0">
                  <c:v>แบบปกติ </c:v>
                </c:pt>
                <c:pt idx="1">
                  <c:v>เปลี่ยนรูปแบบการเดินรถ และขยายช่องจราจล</c:v>
                </c:pt>
                <c:pt idx="2">
                  <c:v>เปลี่ยนรูปแบบการเดินรถ</c:v>
                </c:pt>
                <c:pt idx="3">
                  <c:v>ขยายช่องจราจร ทำแยก และติดสัญญาณไฟจราจร</c:v>
                </c:pt>
              </c:strCache>
            </c:strRef>
          </c:cat>
          <c:val>
            <c:numRef>
              <c:f>Sheet3!$G$10:$J$10</c:f>
              <c:numCache>
                <c:formatCode>General</c:formatCode>
                <c:ptCount val="4"/>
                <c:pt idx="0">
                  <c:v>16.57</c:v>
                </c:pt>
                <c:pt idx="1">
                  <c:v>16.45</c:v>
                </c:pt>
                <c:pt idx="2">
                  <c:v>16.48</c:v>
                </c:pt>
                <c:pt idx="3">
                  <c:v>15.51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75A-42D6-94AC-118E86BAEE85}"/>
            </c:ext>
          </c:extLst>
        </c:ser>
        <c:ser>
          <c:idx val="3"/>
          <c:order val="3"/>
          <c:tx>
            <c:strRef>
              <c:f>Sheet3!$F$11</c:f>
              <c:strCache>
                <c:ptCount val="1"/>
                <c:pt idx="0">
                  <c:v>เวลาเดินทางขาออก  ( วินาที )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Sheet3!$G$7:$J$7</c:f>
              <c:strCache>
                <c:ptCount val="4"/>
                <c:pt idx="0">
                  <c:v>แบบปกติ </c:v>
                </c:pt>
                <c:pt idx="1">
                  <c:v>เปลี่ยนรูปแบบการเดินรถ และขยายช่องจราจล</c:v>
                </c:pt>
                <c:pt idx="2">
                  <c:v>เปลี่ยนรูปแบบการเดินรถ</c:v>
                </c:pt>
                <c:pt idx="3">
                  <c:v>ขยายช่องจราจร ทำแยก และติดสัญญาณไฟจราจร</c:v>
                </c:pt>
              </c:strCache>
            </c:strRef>
          </c:cat>
          <c:val>
            <c:numRef>
              <c:f>Sheet3!$G$11:$J$11</c:f>
              <c:numCache>
                <c:formatCode>General</c:formatCode>
                <c:ptCount val="4"/>
                <c:pt idx="0">
                  <c:v>22.63</c:v>
                </c:pt>
                <c:pt idx="1">
                  <c:v>15.28</c:v>
                </c:pt>
                <c:pt idx="2">
                  <c:v>22.09</c:v>
                </c:pt>
                <c:pt idx="3">
                  <c:v>15.55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75A-42D6-94AC-118E86BAEE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37637839"/>
        <c:axId val="333249167"/>
      </c:barChart>
      <c:catAx>
        <c:axId val="3376378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3249167"/>
        <c:crosses val="autoZero"/>
        <c:auto val="1"/>
        <c:lblAlgn val="ctr"/>
        <c:lblOffset val="100"/>
        <c:noMultiLvlLbl val="0"/>
      </c:catAx>
      <c:valAx>
        <c:axId val="333249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76378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2.png"/><Relationship Id="rId7" Type="http://schemas.openxmlformats.org/officeDocument/2006/relationships/image" Target="../media/image7.png"/><Relationship Id="rId2" Type="http://schemas.openxmlformats.org/officeDocument/2006/relationships/image" Target="../media/image1.png"/><Relationship Id="rId1" Type="http://schemas.openxmlformats.org/officeDocument/2006/relationships/image" Target="../media/image3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287746</xdr:colOff>
      <xdr:row>1</xdr:row>
      <xdr:rowOff>23033</xdr:rowOff>
    </xdr:from>
    <xdr:to>
      <xdr:col>19</xdr:col>
      <xdr:colOff>5153</xdr:colOff>
      <xdr:row>6</xdr:row>
      <xdr:rowOff>111425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43840" y="201627"/>
          <a:ext cx="4458755" cy="981361"/>
        </a:xfrm>
        <a:prstGeom prst="rect">
          <a:avLst/>
        </a:prstGeom>
      </xdr:spPr>
    </xdr:pic>
    <xdr:clientData/>
  </xdr:twoCellAnchor>
  <xdr:twoCellAnchor editAs="oneCell">
    <xdr:from>
      <xdr:col>12</xdr:col>
      <xdr:colOff>288439</xdr:colOff>
      <xdr:row>7</xdr:row>
      <xdr:rowOff>75707</xdr:rowOff>
    </xdr:from>
    <xdr:to>
      <xdr:col>17</xdr:col>
      <xdr:colOff>36841</xdr:colOff>
      <xdr:row>20</xdr:row>
      <xdr:rowOff>115970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1234" t="31581" r="14414" b="21623"/>
        <a:stretch/>
      </xdr:blipFill>
      <xdr:spPr>
        <a:xfrm>
          <a:off x="10944533" y="1325863"/>
          <a:ext cx="3171449" cy="2361982"/>
        </a:xfrm>
        <a:prstGeom prst="rect">
          <a:avLst/>
        </a:prstGeom>
      </xdr:spPr>
    </xdr:pic>
    <xdr:clientData/>
  </xdr:twoCellAnchor>
  <xdr:twoCellAnchor>
    <xdr:from>
      <xdr:col>0</xdr:col>
      <xdr:colOff>664767</xdr:colOff>
      <xdr:row>21</xdr:row>
      <xdr:rowOff>148827</xdr:rowOff>
    </xdr:from>
    <xdr:to>
      <xdr:col>8</xdr:col>
      <xdr:colOff>9923</xdr:colOff>
      <xdr:row>39</xdr:row>
      <xdr:rowOff>162542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pSpPr/>
      </xdr:nvGrpSpPr>
      <xdr:grpSpPr>
        <a:xfrm>
          <a:off x="607617" y="4149327"/>
          <a:ext cx="6060281" cy="3442715"/>
          <a:chOff x="664767" y="3949302"/>
          <a:chExt cx="6946106" cy="3271265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5798" t="21184" r="20718" b="18061"/>
          <a:stretch/>
        </xdr:blipFill>
        <xdr:spPr>
          <a:xfrm>
            <a:off x="664767" y="3949302"/>
            <a:ext cx="6946106" cy="3271265"/>
          </a:xfrm>
          <a:prstGeom prst="rect">
            <a:avLst/>
          </a:prstGeom>
        </xdr:spPr>
      </xdr:pic>
      <xdr:sp macro="" textlink="">
        <xdr:nvSpPr>
          <xdr:cNvPr id="5" name="Callout: Down Arrow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SpPr/>
        </xdr:nvSpPr>
        <xdr:spPr>
          <a:xfrm>
            <a:off x="6244985" y="5341863"/>
            <a:ext cx="1074978" cy="411560"/>
          </a:xfrm>
          <a:prstGeom prst="downArrowCallout">
            <a:avLst>
              <a:gd name="adj1" fmla="val 27668"/>
              <a:gd name="adj2" fmla="val 25000"/>
              <a:gd name="adj3" fmla="val 25000"/>
              <a:gd name="adj4" fmla="val 5163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US" sz="900" b="1"/>
              <a:t>A2+B1+U2=236</a:t>
            </a:r>
            <a:endParaRPr lang="th-TH" sz="900" b="1"/>
          </a:p>
        </xdr:txBody>
      </xdr: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CxnSpPr/>
        </xdr:nvCxnSpPr>
        <xdr:spPr>
          <a:xfrm>
            <a:off x="6776244" y="5749132"/>
            <a:ext cx="9922" cy="433783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CxnSpPr/>
        </xdr:nvCxnSpPr>
        <xdr:spPr>
          <a:xfrm>
            <a:off x="5159892" y="5556619"/>
            <a:ext cx="359513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>
            <a:extLst>
              <a:ext uri="{FF2B5EF4-FFF2-40B4-BE49-F238E27FC236}">
                <a16:creationId xmlns:a16="http://schemas.microsoft.com/office/drawing/2014/main" id="{00000000-0008-0000-0000-00000F000000}"/>
              </a:ext>
            </a:extLst>
          </xdr:cNvPr>
          <xdr:cNvCxnSpPr/>
        </xdr:nvCxnSpPr>
        <xdr:spPr>
          <a:xfrm>
            <a:off x="4697597" y="5548423"/>
            <a:ext cx="359956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" name="Callout: Left Arrow 15">
            <a:extLst>
              <a:ext uri="{FF2B5EF4-FFF2-40B4-BE49-F238E27FC236}">
                <a16:creationId xmlns:a16="http://schemas.microsoft.com/office/drawing/2014/main" id="{00000000-0008-0000-0000-000010000000}"/>
              </a:ext>
            </a:extLst>
          </xdr:cNvPr>
          <xdr:cNvSpPr/>
        </xdr:nvSpPr>
        <xdr:spPr>
          <a:xfrm>
            <a:off x="5513868" y="5468014"/>
            <a:ext cx="658997" cy="203127"/>
          </a:xfrm>
          <a:prstGeom prst="leftArrowCallout">
            <a:avLst>
              <a:gd name="adj1" fmla="val 21079"/>
              <a:gd name="adj2" fmla="val 35811"/>
              <a:gd name="adj3" fmla="val 6813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700" b="1"/>
              <a:t>B1=41</a:t>
            </a:r>
            <a:endParaRPr lang="th-TH" sz="700" b="1"/>
          </a:p>
        </xdr:txBody>
      </xdr:sp>
      <xdr:sp macro="" textlink="">
        <xdr:nvSpPr>
          <xdr:cNvPr id="17" name="Callout: Right Arrow 16">
            <a:extLst>
              <a:ext uri="{FF2B5EF4-FFF2-40B4-BE49-F238E27FC236}">
                <a16:creationId xmlns:a16="http://schemas.microsoft.com/office/drawing/2014/main" id="{00000000-0008-0000-0000-000011000000}"/>
              </a:ext>
            </a:extLst>
          </xdr:cNvPr>
          <xdr:cNvSpPr/>
        </xdr:nvSpPr>
        <xdr:spPr>
          <a:xfrm>
            <a:off x="3979678" y="5440326"/>
            <a:ext cx="703964" cy="225277"/>
          </a:xfrm>
          <a:prstGeom prst="rightArrowCallout">
            <a:avLst>
              <a:gd name="adj1" fmla="val 15244"/>
              <a:gd name="adj2" fmla="val 42074"/>
              <a:gd name="adj3" fmla="val 5670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800" b="1"/>
              <a:t>A1=57</a:t>
            </a:r>
            <a:endParaRPr lang="th-TH" sz="800" b="1"/>
          </a:p>
        </xdr:txBody>
      </xdr:sp>
      <xdr:cxnSp macro="">
        <xdr:nvCxnSpPr>
          <xdr:cNvPr id="18" name="Straight Connector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CxnSpPr/>
        </xdr:nvCxnSpPr>
        <xdr:spPr>
          <a:xfrm>
            <a:off x="2894935" y="6261248"/>
            <a:ext cx="359956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" name="Straight Connector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CxnSpPr/>
        </xdr:nvCxnSpPr>
        <xdr:spPr>
          <a:xfrm>
            <a:off x="2098158" y="6247514"/>
            <a:ext cx="358405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Connector 19">
            <a:extLst>
              <a:ext uri="{FF2B5EF4-FFF2-40B4-BE49-F238E27FC236}">
                <a16:creationId xmlns:a16="http://schemas.microsoft.com/office/drawing/2014/main" id="{00000000-0008-0000-0000-000014000000}"/>
              </a:ext>
            </a:extLst>
          </xdr:cNvPr>
          <xdr:cNvCxnSpPr/>
        </xdr:nvCxnSpPr>
        <xdr:spPr>
          <a:xfrm>
            <a:off x="1333724" y="6324822"/>
            <a:ext cx="1817" cy="442690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6" name="Callout: Left Arrow 2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SpPr/>
        </xdr:nvSpPr>
        <xdr:spPr>
          <a:xfrm>
            <a:off x="3260596" y="6173639"/>
            <a:ext cx="658997" cy="203127"/>
          </a:xfrm>
          <a:prstGeom prst="leftArrowCallout">
            <a:avLst>
              <a:gd name="adj1" fmla="val 21079"/>
              <a:gd name="adj2" fmla="val 35811"/>
              <a:gd name="adj3" fmla="val 6813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700" b="1"/>
              <a:t>U1=16</a:t>
            </a:r>
            <a:endParaRPr lang="th-TH" sz="700" b="1"/>
          </a:p>
        </xdr:txBody>
      </xdr:sp>
      <xdr:sp macro="" textlink="">
        <xdr:nvSpPr>
          <xdr:cNvPr id="28" name="Callout: Right Arrow 27">
            <a:extLst>
              <a:ext uri="{FF2B5EF4-FFF2-40B4-BE49-F238E27FC236}">
                <a16:creationId xmlns:a16="http://schemas.microsoft.com/office/drawing/2014/main" id="{00000000-0008-0000-0000-00001C000000}"/>
              </a:ext>
            </a:extLst>
          </xdr:cNvPr>
          <xdr:cNvSpPr/>
        </xdr:nvSpPr>
        <xdr:spPr>
          <a:xfrm>
            <a:off x="1393254" y="6137617"/>
            <a:ext cx="706346" cy="227658"/>
          </a:xfrm>
          <a:prstGeom prst="rightArrowCallout">
            <a:avLst>
              <a:gd name="adj1" fmla="val 15244"/>
              <a:gd name="adj2" fmla="val 42074"/>
              <a:gd name="adj3" fmla="val 5670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800" b="1"/>
              <a:t>U2=31</a:t>
            </a:r>
            <a:endParaRPr lang="th-TH" sz="800" b="1"/>
          </a:p>
        </xdr:txBody>
      </xdr:sp>
      <xdr:sp macro="" textlink="">
        <xdr:nvSpPr>
          <xdr:cNvPr id="29" name="Callout: Up Arrow 28">
            <a:extLst>
              <a:ext uri="{FF2B5EF4-FFF2-40B4-BE49-F238E27FC236}">
                <a16:creationId xmlns:a16="http://schemas.microsoft.com/office/drawing/2014/main" id="{00000000-0008-0000-0000-00001D000000}"/>
              </a:ext>
            </a:extLst>
          </xdr:cNvPr>
          <xdr:cNvSpPr/>
        </xdr:nvSpPr>
        <xdr:spPr>
          <a:xfrm>
            <a:off x="1001316" y="6797279"/>
            <a:ext cx="684609" cy="361949"/>
          </a:xfrm>
          <a:prstGeom prst="upArrowCallout">
            <a:avLst>
              <a:gd name="adj1" fmla="val 25000"/>
              <a:gd name="adj2" fmla="val 25000"/>
              <a:gd name="adj3" fmla="val 25000"/>
              <a:gd name="adj4" fmla="val 5433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US" sz="800" b="1"/>
              <a:t>C1+U1=245</a:t>
            </a:r>
            <a:endParaRPr lang="th-TH" sz="800" b="1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21</xdr:row>
      <xdr:rowOff>114300</xdr:rowOff>
    </xdr:from>
    <xdr:to>
      <xdr:col>6</xdr:col>
      <xdr:colOff>850106</xdr:colOff>
      <xdr:row>39</xdr:row>
      <xdr:rowOff>128015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613103" y="4033783"/>
          <a:ext cx="6192865" cy="3363887"/>
          <a:chOff x="664767" y="3949302"/>
          <a:chExt cx="6946106" cy="3271265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00000000-0008-0000-0100-000003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5798" t="21184" r="20718" b="18061"/>
          <a:stretch/>
        </xdr:blipFill>
        <xdr:spPr>
          <a:xfrm>
            <a:off x="664767" y="3949302"/>
            <a:ext cx="6946106" cy="3271265"/>
          </a:xfrm>
          <a:prstGeom prst="rect">
            <a:avLst/>
          </a:prstGeom>
        </xdr:spPr>
      </xdr:pic>
      <xdr:sp macro="" textlink="">
        <xdr:nvSpPr>
          <xdr:cNvPr id="4" name="Callout: Down Arrow 3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SpPr/>
        </xdr:nvSpPr>
        <xdr:spPr>
          <a:xfrm>
            <a:off x="6244985" y="5341863"/>
            <a:ext cx="1074978" cy="411560"/>
          </a:xfrm>
          <a:prstGeom prst="downArrowCallout">
            <a:avLst>
              <a:gd name="adj1" fmla="val 27668"/>
              <a:gd name="adj2" fmla="val 25000"/>
              <a:gd name="adj3" fmla="val 25000"/>
              <a:gd name="adj4" fmla="val 5163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US" sz="900" b="1"/>
              <a:t>A2+B1+U2=137</a:t>
            </a:r>
            <a:endParaRPr lang="th-TH" sz="900" b="1"/>
          </a:p>
        </xdr:txBody>
      </xdr:sp>
      <xdr:cxnSp macro="">
        <xdr:nvCxnSpPr>
          <xdr:cNvPr id="5" name="Straight Connector 4">
            <a:extLst>
              <a:ext uri="{FF2B5EF4-FFF2-40B4-BE49-F238E27FC236}">
                <a16:creationId xmlns:a16="http://schemas.microsoft.com/office/drawing/2014/main" id="{00000000-0008-0000-0100-000005000000}"/>
              </a:ext>
            </a:extLst>
          </xdr:cNvPr>
          <xdr:cNvCxnSpPr/>
        </xdr:nvCxnSpPr>
        <xdr:spPr>
          <a:xfrm>
            <a:off x="6776244" y="5749132"/>
            <a:ext cx="9922" cy="433783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" name="Straight Connector 5">
            <a:extLst>
              <a:ext uri="{FF2B5EF4-FFF2-40B4-BE49-F238E27FC236}">
                <a16:creationId xmlns:a16="http://schemas.microsoft.com/office/drawing/2014/main" id="{00000000-0008-0000-0100-000006000000}"/>
              </a:ext>
            </a:extLst>
          </xdr:cNvPr>
          <xdr:cNvCxnSpPr/>
        </xdr:nvCxnSpPr>
        <xdr:spPr>
          <a:xfrm>
            <a:off x="5159892" y="5556619"/>
            <a:ext cx="359513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" name="Straight Connector 6">
            <a:extLst>
              <a:ext uri="{FF2B5EF4-FFF2-40B4-BE49-F238E27FC236}">
                <a16:creationId xmlns:a16="http://schemas.microsoft.com/office/drawing/2014/main" id="{00000000-0008-0000-0100-000007000000}"/>
              </a:ext>
            </a:extLst>
          </xdr:cNvPr>
          <xdr:cNvCxnSpPr/>
        </xdr:nvCxnSpPr>
        <xdr:spPr>
          <a:xfrm>
            <a:off x="4697597" y="5548423"/>
            <a:ext cx="359956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" name="Callout: Left Arrow 7">
            <a:extLst>
              <a:ext uri="{FF2B5EF4-FFF2-40B4-BE49-F238E27FC236}">
                <a16:creationId xmlns:a16="http://schemas.microsoft.com/office/drawing/2014/main" id="{00000000-0008-0000-0100-000008000000}"/>
              </a:ext>
            </a:extLst>
          </xdr:cNvPr>
          <xdr:cNvSpPr/>
        </xdr:nvSpPr>
        <xdr:spPr>
          <a:xfrm>
            <a:off x="5442268" y="5468014"/>
            <a:ext cx="751699" cy="203127"/>
          </a:xfrm>
          <a:prstGeom prst="leftArrowCallout">
            <a:avLst>
              <a:gd name="adj1" fmla="val 21079"/>
              <a:gd name="adj2" fmla="val 35811"/>
              <a:gd name="adj3" fmla="val 6813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700" b="1"/>
              <a:t>B1=30</a:t>
            </a:r>
            <a:endParaRPr lang="th-TH" sz="700" b="1"/>
          </a:p>
        </xdr:txBody>
      </xdr:sp>
      <xdr:sp macro="" textlink="">
        <xdr:nvSpPr>
          <xdr:cNvPr id="9" name="Callout: Right Arrow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SpPr/>
        </xdr:nvSpPr>
        <xdr:spPr>
          <a:xfrm>
            <a:off x="3979678" y="5440326"/>
            <a:ext cx="703964" cy="225277"/>
          </a:xfrm>
          <a:prstGeom prst="rightArrowCallout">
            <a:avLst>
              <a:gd name="adj1" fmla="val 15244"/>
              <a:gd name="adj2" fmla="val 42074"/>
              <a:gd name="adj3" fmla="val 5670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800" b="1"/>
              <a:t>A1=16</a:t>
            </a:r>
            <a:endParaRPr lang="th-TH" sz="800" b="1"/>
          </a:p>
        </xdr:txBody>
      </xdr: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00000000-0008-0000-0100-00000A000000}"/>
              </a:ext>
            </a:extLst>
          </xdr:cNvPr>
          <xdr:cNvCxnSpPr/>
        </xdr:nvCxnSpPr>
        <xdr:spPr>
          <a:xfrm>
            <a:off x="2894935" y="6261248"/>
            <a:ext cx="359956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Straight Connector 10">
            <a:extLst>
              <a:ext uri="{FF2B5EF4-FFF2-40B4-BE49-F238E27FC236}">
                <a16:creationId xmlns:a16="http://schemas.microsoft.com/office/drawing/2014/main" id="{00000000-0008-0000-0100-00000B000000}"/>
              </a:ext>
            </a:extLst>
          </xdr:cNvPr>
          <xdr:cNvCxnSpPr/>
        </xdr:nvCxnSpPr>
        <xdr:spPr>
          <a:xfrm>
            <a:off x="2098158" y="6247514"/>
            <a:ext cx="358405" cy="5539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Connector 11">
            <a:extLst>
              <a:ext uri="{FF2B5EF4-FFF2-40B4-BE49-F238E27FC236}">
                <a16:creationId xmlns:a16="http://schemas.microsoft.com/office/drawing/2014/main" id="{00000000-0008-0000-0100-00000C000000}"/>
              </a:ext>
            </a:extLst>
          </xdr:cNvPr>
          <xdr:cNvCxnSpPr/>
        </xdr:nvCxnSpPr>
        <xdr:spPr>
          <a:xfrm>
            <a:off x="1333724" y="6324822"/>
            <a:ext cx="1817" cy="442690"/>
          </a:xfrm>
          <a:prstGeom prst="line">
            <a:avLst/>
          </a:prstGeom>
          <a:ln w="28575">
            <a:solidFill>
              <a:srgbClr val="FFC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" name="Callout: Left Arrow 12">
            <a:extLst>
              <a:ext uri="{FF2B5EF4-FFF2-40B4-BE49-F238E27FC236}">
                <a16:creationId xmlns:a16="http://schemas.microsoft.com/office/drawing/2014/main" id="{00000000-0008-0000-0100-00000D000000}"/>
              </a:ext>
            </a:extLst>
          </xdr:cNvPr>
          <xdr:cNvSpPr/>
        </xdr:nvSpPr>
        <xdr:spPr>
          <a:xfrm>
            <a:off x="3260596" y="6173639"/>
            <a:ext cx="658997" cy="203127"/>
          </a:xfrm>
          <a:prstGeom prst="leftArrowCallout">
            <a:avLst>
              <a:gd name="adj1" fmla="val 21079"/>
              <a:gd name="adj2" fmla="val 35811"/>
              <a:gd name="adj3" fmla="val 6813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700" b="1"/>
              <a:t>U1=9</a:t>
            </a:r>
            <a:endParaRPr lang="th-TH" sz="700" b="1"/>
          </a:p>
        </xdr:txBody>
      </xdr:sp>
      <xdr:sp macro="" textlink="">
        <xdr:nvSpPr>
          <xdr:cNvPr id="14" name="Callout: Right Arrow 13">
            <a:extLst>
              <a:ext uri="{FF2B5EF4-FFF2-40B4-BE49-F238E27FC236}">
                <a16:creationId xmlns:a16="http://schemas.microsoft.com/office/drawing/2014/main" id="{00000000-0008-0000-0100-00000E000000}"/>
              </a:ext>
            </a:extLst>
          </xdr:cNvPr>
          <xdr:cNvSpPr/>
        </xdr:nvSpPr>
        <xdr:spPr>
          <a:xfrm>
            <a:off x="1393254" y="6137617"/>
            <a:ext cx="706346" cy="227658"/>
          </a:xfrm>
          <a:prstGeom prst="rightArrowCallout">
            <a:avLst>
              <a:gd name="adj1" fmla="val 15244"/>
              <a:gd name="adj2" fmla="val 42074"/>
              <a:gd name="adj3" fmla="val 56707"/>
              <a:gd name="adj4" fmla="val 649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800" b="1"/>
              <a:t>U2=15</a:t>
            </a:r>
            <a:endParaRPr lang="th-TH" sz="800" b="1"/>
          </a:p>
        </xdr:txBody>
      </xdr:sp>
      <xdr:sp macro="" textlink="">
        <xdr:nvSpPr>
          <xdr:cNvPr id="15" name="Callout: Up Arrow 14">
            <a:extLst>
              <a:ext uri="{FF2B5EF4-FFF2-40B4-BE49-F238E27FC236}">
                <a16:creationId xmlns:a16="http://schemas.microsoft.com/office/drawing/2014/main" id="{00000000-0008-0000-0100-00000F000000}"/>
              </a:ext>
            </a:extLst>
          </xdr:cNvPr>
          <xdr:cNvSpPr/>
        </xdr:nvSpPr>
        <xdr:spPr>
          <a:xfrm>
            <a:off x="1001316" y="6797279"/>
            <a:ext cx="684609" cy="361949"/>
          </a:xfrm>
          <a:prstGeom prst="upArrowCallout">
            <a:avLst>
              <a:gd name="adj1" fmla="val 25000"/>
              <a:gd name="adj2" fmla="val 25000"/>
              <a:gd name="adj3" fmla="val 25000"/>
              <a:gd name="adj4" fmla="val 5433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US" sz="800" b="1"/>
              <a:t>C1+U1=136</a:t>
            </a:r>
            <a:endParaRPr lang="th-TH" sz="800" b="1"/>
          </a:p>
        </xdr:txBody>
      </xdr:sp>
    </xdr:grpSp>
    <xdr:clientData/>
  </xdr:twoCellAnchor>
  <xdr:twoCellAnchor editAs="oneCell">
    <xdr:from>
      <xdr:col>11</xdr:col>
      <xdr:colOff>0</xdr:colOff>
      <xdr:row>3</xdr:row>
      <xdr:rowOff>0</xdr:rowOff>
    </xdr:from>
    <xdr:to>
      <xdr:col>17</xdr:col>
      <xdr:colOff>312493</xdr:colOff>
      <xdr:row>8</xdr:row>
      <xdr:rowOff>88392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06250" y="542925"/>
          <a:ext cx="4518007" cy="993267"/>
        </a:xfrm>
        <a:prstGeom prst="rect">
          <a:avLst/>
        </a:prstGeom>
      </xdr:spPr>
    </xdr:pic>
    <xdr:clientData/>
  </xdr:twoCellAnchor>
  <xdr:twoCellAnchor editAs="oneCell">
    <xdr:from>
      <xdr:col>10</xdr:col>
      <xdr:colOff>657679</xdr:colOff>
      <xdr:row>9</xdr:row>
      <xdr:rowOff>90715</xdr:rowOff>
    </xdr:from>
    <xdr:to>
      <xdr:col>14</xdr:col>
      <xdr:colOff>343488</xdr:colOff>
      <xdr:row>20</xdr:row>
      <xdr:rowOff>90715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1234" t="31581" r="14414" b="21623"/>
        <a:stretch/>
      </xdr:blipFill>
      <xdr:spPr>
        <a:xfrm>
          <a:off x="12972143" y="1757590"/>
          <a:ext cx="3155631" cy="1995714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42</xdr:row>
      <xdr:rowOff>47625</xdr:rowOff>
    </xdr:from>
    <xdr:to>
      <xdr:col>6</xdr:col>
      <xdr:colOff>114300</xdr:colOff>
      <xdr:row>54</xdr:row>
      <xdr:rowOff>70011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2645" t="22457" b="29044"/>
        <a:stretch/>
      </xdr:blipFill>
      <xdr:spPr>
        <a:xfrm>
          <a:off x="1476375" y="7686675"/>
          <a:ext cx="5419725" cy="2194086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56</xdr:row>
      <xdr:rowOff>66675</xdr:rowOff>
    </xdr:from>
    <xdr:to>
      <xdr:col>6</xdr:col>
      <xdr:colOff>132251</xdr:colOff>
      <xdr:row>67</xdr:row>
      <xdr:rowOff>57150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2683" t="26332" b="30347"/>
        <a:stretch/>
      </xdr:blipFill>
      <xdr:spPr>
        <a:xfrm>
          <a:off x="1438275" y="10239375"/>
          <a:ext cx="5475776" cy="1981200"/>
        </a:xfrm>
        <a:prstGeom prst="rect">
          <a:avLst/>
        </a:prstGeom>
      </xdr:spPr>
    </xdr:pic>
    <xdr:clientData/>
  </xdr:twoCellAnchor>
  <xdr:twoCellAnchor editAs="oneCell">
    <xdr:from>
      <xdr:col>2</xdr:col>
      <xdr:colOff>51027</xdr:colOff>
      <xdr:row>70</xdr:row>
      <xdr:rowOff>59532</xdr:rowOff>
    </xdr:from>
    <xdr:to>
      <xdr:col>6</xdr:col>
      <xdr:colOff>127566</xdr:colOff>
      <xdr:row>89</xdr:row>
      <xdr:rowOff>53262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3111" t="12924" b="13616"/>
        <a:stretch/>
      </xdr:blipFill>
      <xdr:spPr>
        <a:xfrm>
          <a:off x="1428750" y="12629130"/>
          <a:ext cx="5485379" cy="3387011"/>
        </a:xfrm>
        <a:prstGeom prst="rect">
          <a:avLst/>
        </a:prstGeom>
      </xdr:spPr>
    </xdr:pic>
    <xdr:clientData/>
  </xdr:twoCellAnchor>
  <xdr:twoCellAnchor editAs="oneCell">
    <xdr:from>
      <xdr:col>14</xdr:col>
      <xdr:colOff>215446</xdr:colOff>
      <xdr:row>8</xdr:row>
      <xdr:rowOff>158750</xdr:rowOff>
    </xdr:from>
    <xdr:to>
      <xdr:col>19</xdr:col>
      <xdr:colOff>495649</xdr:colOff>
      <xdr:row>21</xdr:row>
      <xdr:rowOff>58100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99732" y="1644196"/>
          <a:ext cx="3681988" cy="2257922"/>
        </a:xfrm>
        <a:prstGeom prst="rect">
          <a:avLst/>
        </a:prstGeom>
      </xdr:spPr>
    </xdr:pic>
    <xdr:clientData/>
  </xdr:twoCellAnchor>
  <xdr:twoCellAnchor editAs="oneCell">
    <xdr:from>
      <xdr:col>15</xdr:col>
      <xdr:colOff>197069</xdr:colOff>
      <xdr:row>23</xdr:row>
      <xdr:rowOff>26496</xdr:rowOff>
    </xdr:from>
    <xdr:to>
      <xdr:col>28</xdr:col>
      <xdr:colOff>642155</xdr:colOff>
      <xdr:row>30</xdr:row>
      <xdr:rowOff>85758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750862" y="4340117"/>
          <a:ext cx="9411724" cy="1362107"/>
        </a:xfrm>
        <a:prstGeom prst="rect">
          <a:avLst/>
        </a:prstGeom>
      </xdr:spPr>
    </xdr:pic>
    <xdr:clientData/>
  </xdr:twoCellAnchor>
  <xdr:twoCellAnchor editAs="oneCell">
    <xdr:from>
      <xdr:col>11</xdr:col>
      <xdr:colOff>65690</xdr:colOff>
      <xdr:row>30</xdr:row>
      <xdr:rowOff>109483</xdr:rowOff>
    </xdr:from>
    <xdr:to>
      <xdr:col>20</xdr:col>
      <xdr:colOff>105189</xdr:colOff>
      <xdr:row>35</xdr:row>
      <xdr:rowOff>26499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83880" y="5725949"/>
          <a:ext cx="6323809" cy="847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1209674</xdr:colOff>
      <xdr:row>18</xdr:row>
      <xdr:rowOff>119061</xdr:rowOff>
    </xdr:from>
    <xdr:to>
      <xdr:col>9</xdr:col>
      <xdr:colOff>1981199</xdr:colOff>
      <xdr:row>40</xdr:row>
      <xdr:rowOff>47624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37DCFDB-E696-49A6-4D7A-E4F0D0FE29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O48"/>
  <sheetViews>
    <sheetView topLeftCell="A22" zoomScaleNormal="100" workbookViewId="0">
      <selection activeCell="N26" sqref="N26"/>
    </sheetView>
  </sheetViews>
  <sheetFormatPr defaultRowHeight="15"/>
  <cols>
    <col min="2" max="2" width="18.85546875" customWidth="1"/>
    <col min="3" max="3" width="8.5703125" customWidth="1"/>
    <col min="4" max="4" width="8.7109375" customWidth="1"/>
    <col min="5" max="5" width="8.85546875" customWidth="1"/>
    <col min="6" max="6" width="13.85546875" bestFit="1" customWidth="1"/>
    <col min="7" max="7" width="13.42578125" bestFit="1" customWidth="1"/>
    <col min="8" max="8" width="18.42578125" bestFit="1" customWidth="1"/>
    <col min="10" max="10" width="7.5703125" customWidth="1"/>
    <col min="11" max="11" width="13.140625" bestFit="1" customWidth="1"/>
  </cols>
  <sheetData>
    <row r="2" spans="2:12">
      <c r="K2" s="5" t="s">
        <v>11</v>
      </c>
    </row>
    <row r="3" spans="2:12">
      <c r="B3" s="11" t="s">
        <v>13</v>
      </c>
      <c r="C3" s="6" t="s">
        <v>14</v>
      </c>
      <c r="D3" s="6"/>
      <c r="F3" s="2"/>
      <c r="K3" s="6" t="s">
        <v>7</v>
      </c>
      <c r="L3" s="6">
        <v>1</v>
      </c>
    </row>
    <row r="4" spans="2:12">
      <c r="C4" s="2"/>
      <c r="D4" s="2"/>
      <c r="F4" s="2"/>
      <c r="I4" s="23" t="s">
        <v>20</v>
      </c>
      <c r="K4" s="6" t="s">
        <v>8</v>
      </c>
      <c r="L4" s="6">
        <v>0.33300000000000002</v>
      </c>
    </row>
    <row r="5" spans="2:12">
      <c r="B5" s="3" t="s">
        <v>12</v>
      </c>
      <c r="C5" s="4" t="s">
        <v>8</v>
      </c>
      <c r="D5" s="4" t="s">
        <v>7</v>
      </c>
      <c r="E5" s="4" t="s">
        <v>9</v>
      </c>
      <c r="F5" s="4" t="s">
        <v>6</v>
      </c>
      <c r="G5" s="4" t="s">
        <v>10</v>
      </c>
      <c r="I5" s="23"/>
      <c r="K5" s="7" t="s">
        <v>9</v>
      </c>
      <c r="L5" s="6">
        <v>1.5</v>
      </c>
    </row>
    <row r="6" spans="2:12">
      <c r="B6" s="3" t="s">
        <v>0</v>
      </c>
      <c r="C6" s="10">
        <v>33.572127139364305</v>
      </c>
      <c r="D6" s="10">
        <v>33.234718826405867</v>
      </c>
      <c r="E6" s="10">
        <v>5</v>
      </c>
      <c r="F6" s="10">
        <v>2</v>
      </c>
      <c r="G6" s="10">
        <v>4</v>
      </c>
      <c r="H6" s="2"/>
      <c r="I6" s="25">
        <v>0.5</v>
      </c>
      <c r="K6" s="8" t="s">
        <v>6</v>
      </c>
      <c r="L6" s="6">
        <v>0.33300000000000002</v>
      </c>
    </row>
    <row r="7" spans="2:12">
      <c r="B7" s="9" t="s">
        <v>1</v>
      </c>
      <c r="C7" s="10">
        <v>115</v>
      </c>
      <c r="D7" s="10">
        <v>111.26405867970661</v>
      </c>
      <c r="E7" s="10">
        <v>5</v>
      </c>
      <c r="F7" s="10">
        <v>3</v>
      </c>
      <c r="G7" s="10">
        <v>6</v>
      </c>
      <c r="H7" s="2"/>
      <c r="I7" s="25">
        <v>2</v>
      </c>
      <c r="K7" s="6" t="s">
        <v>10</v>
      </c>
      <c r="L7" s="6">
        <v>1</v>
      </c>
    </row>
    <row r="8" spans="2:12">
      <c r="B8" s="3" t="s">
        <v>3</v>
      </c>
      <c r="C8" s="10">
        <v>146</v>
      </c>
      <c r="D8" s="10">
        <v>172</v>
      </c>
      <c r="E8" s="10">
        <v>1</v>
      </c>
      <c r="F8" s="10">
        <v>0</v>
      </c>
      <c r="G8" s="10">
        <v>7</v>
      </c>
      <c r="H8" s="2"/>
      <c r="I8" s="25">
        <v>2</v>
      </c>
    </row>
    <row r="9" spans="2:12">
      <c r="B9" s="3" t="s">
        <v>2</v>
      </c>
      <c r="C9" s="10">
        <v>29.193154034229831</v>
      </c>
      <c r="D9" s="10">
        <v>28.899755501222494</v>
      </c>
      <c r="E9" s="10">
        <v>0.14669926650366749</v>
      </c>
      <c r="F9" s="10">
        <v>0.14669926650366749</v>
      </c>
      <c r="G9" s="10">
        <v>1.6136919315403422</v>
      </c>
      <c r="H9" s="2"/>
      <c r="I9" s="26">
        <v>3</v>
      </c>
      <c r="J9" s="1"/>
    </row>
    <row r="10" spans="2:12">
      <c r="B10" s="3" t="s">
        <v>4</v>
      </c>
      <c r="C10" s="10">
        <v>35</v>
      </c>
      <c r="D10" s="10">
        <v>3</v>
      </c>
      <c r="E10" s="10">
        <v>0</v>
      </c>
      <c r="F10" s="10">
        <v>0</v>
      </c>
      <c r="G10" s="10">
        <v>1</v>
      </c>
      <c r="H10" s="2"/>
      <c r="I10" s="26">
        <v>1.5</v>
      </c>
      <c r="J10" s="1"/>
    </row>
    <row r="11" spans="2:12">
      <c r="B11" s="3" t="s">
        <v>5</v>
      </c>
      <c r="C11" s="10">
        <v>18</v>
      </c>
      <c r="D11" s="10">
        <v>22</v>
      </c>
      <c r="E11" s="10">
        <v>0</v>
      </c>
      <c r="F11" s="10">
        <v>1</v>
      </c>
      <c r="G11" s="10">
        <v>3</v>
      </c>
      <c r="H11" s="2"/>
      <c r="I11" s="26">
        <v>1.5</v>
      </c>
      <c r="J11" s="1"/>
    </row>
    <row r="12" spans="2:12">
      <c r="C12" s="2"/>
      <c r="D12" s="2"/>
      <c r="E12" s="2"/>
      <c r="F12" s="2"/>
      <c r="G12" s="2"/>
      <c r="J12" s="1"/>
    </row>
    <row r="13" spans="2:12">
      <c r="B13" s="11" t="s">
        <v>15</v>
      </c>
      <c r="I13" s="1"/>
      <c r="J13" s="4"/>
      <c r="K13" s="18" t="s">
        <v>18</v>
      </c>
      <c r="L13" s="18" t="s">
        <v>19</v>
      </c>
    </row>
    <row r="14" spans="2:12">
      <c r="B14" s="3" t="s">
        <v>12</v>
      </c>
      <c r="C14" s="4" t="s">
        <v>8</v>
      </c>
      <c r="D14" s="4" t="s">
        <v>7</v>
      </c>
      <c r="E14" s="4" t="s">
        <v>9</v>
      </c>
      <c r="F14" s="4" t="s">
        <v>6</v>
      </c>
      <c r="G14" s="4" t="s">
        <v>10</v>
      </c>
      <c r="H14" s="12" t="s">
        <v>16</v>
      </c>
      <c r="J14" s="18" t="s">
        <v>0</v>
      </c>
      <c r="K14" s="10">
        <f>H15</f>
        <v>56.580237163814175</v>
      </c>
      <c r="L14" s="16">
        <f>(K14*100)/$K$17</f>
        <v>23.944918522480211</v>
      </c>
    </row>
    <row r="15" spans="2:12">
      <c r="B15" s="3" t="s">
        <v>0</v>
      </c>
      <c r="C15" s="10">
        <f>C6*$L$4</f>
        <v>11.179518337408314</v>
      </c>
      <c r="D15" s="10">
        <f>D6*$L$3</f>
        <v>33.234718826405867</v>
      </c>
      <c r="E15" s="10">
        <f>E6*$L$5</f>
        <v>7.5</v>
      </c>
      <c r="F15" s="10">
        <f>F6*$L$6</f>
        <v>0.66600000000000004</v>
      </c>
      <c r="G15" s="10">
        <f>G6*$L$7</f>
        <v>4</v>
      </c>
      <c r="H15" s="13">
        <f>SUM(C15:G15)</f>
        <v>56.580237163814175</v>
      </c>
      <c r="J15" s="18" t="s">
        <v>1</v>
      </c>
      <c r="K15" s="10">
        <f>H16</f>
        <v>164.05805867970659</v>
      </c>
      <c r="L15" s="16">
        <f t="shared" ref="L15:L17" si="0">(K15*100)/$K$17</f>
        <v>69.429840611453429</v>
      </c>
    </row>
    <row r="16" spans="2:12">
      <c r="B16" s="9" t="s">
        <v>1</v>
      </c>
      <c r="C16" s="10">
        <f t="shared" ref="C16:C20" si="1">C7*$L$4</f>
        <v>38.295000000000002</v>
      </c>
      <c r="D16" s="10">
        <f t="shared" ref="D16:D19" si="2">D7*$L$3</f>
        <v>111.26405867970661</v>
      </c>
      <c r="E16" s="10">
        <f t="shared" ref="E16:E20" si="3">E7*$L$5</f>
        <v>7.5</v>
      </c>
      <c r="F16" s="10">
        <f t="shared" ref="F16:F20" si="4">F7*$L$6</f>
        <v>0.99900000000000011</v>
      </c>
      <c r="G16" s="10">
        <f t="shared" ref="G16:G20" si="5">G7*$L$7</f>
        <v>6</v>
      </c>
      <c r="H16" s="13">
        <f t="shared" ref="H16:H20" si="6">SUM(C16:G16)</f>
        <v>164.05805867970659</v>
      </c>
      <c r="J16" s="18" t="s">
        <v>4</v>
      </c>
      <c r="K16" s="10">
        <f>H19</f>
        <v>15.655000000000001</v>
      </c>
      <c r="L16" s="16">
        <f t="shared" si="0"/>
        <v>6.6252408660663509</v>
      </c>
    </row>
    <row r="17" spans="2:15">
      <c r="B17" s="3" t="s">
        <v>3</v>
      </c>
      <c r="C17" s="10">
        <f t="shared" si="1"/>
        <v>48.618000000000002</v>
      </c>
      <c r="D17" s="10">
        <f t="shared" si="2"/>
        <v>172</v>
      </c>
      <c r="E17" s="10">
        <f t="shared" si="3"/>
        <v>1.5</v>
      </c>
      <c r="F17" s="10">
        <f t="shared" si="4"/>
        <v>0</v>
      </c>
      <c r="G17" s="10">
        <f t="shared" si="5"/>
        <v>7</v>
      </c>
      <c r="H17" s="13">
        <f t="shared" si="6"/>
        <v>229.11799999999999</v>
      </c>
      <c r="J17" s="17" t="s">
        <v>17</v>
      </c>
      <c r="K17" s="10">
        <f>SUM(K14:K16)</f>
        <v>236.29329584352078</v>
      </c>
      <c r="L17" s="16">
        <f t="shared" si="0"/>
        <v>100</v>
      </c>
    </row>
    <row r="18" spans="2:15">
      <c r="B18" s="3" t="s">
        <v>2</v>
      </c>
      <c r="C18" s="10">
        <f t="shared" si="1"/>
        <v>9.7213202933985343</v>
      </c>
      <c r="D18" s="10">
        <f t="shared" si="2"/>
        <v>28.899755501222494</v>
      </c>
      <c r="E18" s="10">
        <f t="shared" si="3"/>
        <v>0.22004889975550124</v>
      </c>
      <c r="F18" s="10">
        <f t="shared" si="4"/>
        <v>4.8850855745721275E-2</v>
      </c>
      <c r="G18" s="10">
        <f t="shared" si="5"/>
        <v>1.6136919315403422</v>
      </c>
      <c r="H18" s="13">
        <f t="shared" si="6"/>
        <v>40.503667481662596</v>
      </c>
    </row>
    <row r="19" spans="2:15">
      <c r="B19" s="3" t="s">
        <v>4</v>
      </c>
      <c r="C19" s="10">
        <f t="shared" si="1"/>
        <v>11.655000000000001</v>
      </c>
      <c r="D19" s="10">
        <f t="shared" si="2"/>
        <v>3</v>
      </c>
      <c r="E19" s="10">
        <f t="shared" si="3"/>
        <v>0</v>
      </c>
      <c r="F19" s="10">
        <f t="shared" si="4"/>
        <v>0</v>
      </c>
      <c r="G19" s="10">
        <f t="shared" si="5"/>
        <v>1</v>
      </c>
      <c r="H19" s="13">
        <f t="shared" si="6"/>
        <v>15.655000000000001</v>
      </c>
      <c r="J19" s="4"/>
      <c r="K19" s="19" t="s">
        <v>18</v>
      </c>
      <c r="L19" s="19" t="s">
        <v>19</v>
      </c>
    </row>
    <row r="20" spans="2:15">
      <c r="B20" s="3" t="s">
        <v>5</v>
      </c>
      <c r="C20" s="10">
        <f t="shared" si="1"/>
        <v>5.9940000000000007</v>
      </c>
      <c r="D20" s="10">
        <f>D11*$L$3</f>
        <v>22</v>
      </c>
      <c r="E20" s="10">
        <f t="shared" si="3"/>
        <v>0</v>
      </c>
      <c r="F20" s="10">
        <f t="shared" si="4"/>
        <v>0.33300000000000002</v>
      </c>
      <c r="G20" s="10">
        <f t="shared" si="5"/>
        <v>3</v>
      </c>
      <c r="H20" s="13">
        <f t="shared" si="6"/>
        <v>31.326999999999998</v>
      </c>
      <c r="J20" s="19" t="s">
        <v>3</v>
      </c>
      <c r="K20" s="10">
        <f>H17</f>
        <v>229.11799999999999</v>
      </c>
      <c r="L20" s="15">
        <f>(K20*100)/$K$22</f>
        <v>87.971740674614608</v>
      </c>
    </row>
    <row r="21" spans="2:15">
      <c r="J21" s="19" t="s">
        <v>5</v>
      </c>
      <c r="K21" s="10">
        <f>H20</f>
        <v>31.326999999999998</v>
      </c>
      <c r="L21" s="15">
        <f t="shared" ref="L21:L22" si="7">(K21*100)/$K$22</f>
        <v>12.028259325385397</v>
      </c>
    </row>
    <row r="22" spans="2:15">
      <c r="J22" s="14" t="s">
        <v>17</v>
      </c>
      <c r="K22" s="9">
        <f>SUM(K20:K21)</f>
        <v>260.44499999999999</v>
      </c>
      <c r="L22" s="15">
        <f t="shared" si="7"/>
        <v>100</v>
      </c>
    </row>
    <row r="24" spans="2:15">
      <c r="J24" s="3"/>
      <c r="K24" s="20" t="s">
        <v>18</v>
      </c>
      <c r="L24" s="20" t="s">
        <v>19</v>
      </c>
    </row>
    <row r="25" spans="2:15">
      <c r="J25" s="20" t="s">
        <v>2</v>
      </c>
      <c r="K25" s="9">
        <f>H18</f>
        <v>40.503667481662596</v>
      </c>
      <c r="L25" s="21">
        <f>K25*100/$K$26</f>
        <v>100</v>
      </c>
    </row>
    <row r="26" spans="2:15">
      <c r="J26" s="20" t="s">
        <v>17</v>
      </c>
      <c r="K26" s="9">
        <f>SUM(K25)</f>
        <v>40.503667481662596</v>
      </c>
      <c r="L26" s="21">
        <f>K26*100/$K$26</f>
        <v>100</v>
      </c>
    </row>
    <row r="28" spans="2:15">
      <c r="J28" s="11" t="s">
        <v>21</v>
      </c>
      <c r="K28" s="6"/>
      <c r="L28" s="6"/>
    </row>
    <row r="29" spans="2:15">
      <c r="J29" s="3" t="s">
        <v>12</v>
      </c>
      <c r="K29" s="4" t="s">
        <v>8</v>
      </c>
      <c r="L29" s="4" t="s">
        <v>7</v>
      </c>
      <c r="M29" s="4" t="s">
        <v>9</v>
      </c>
      <c r="N29" s="4" t="s">
        <v>6</v>
      </c>
      <c r="O29" s="4" t="s">
        <v>10</v>
      </c>
    </row>
    <row r="30" spans="2:15">
      <c r="J30" s="3" t="s">
        <v>0</v>
      </c>
      <c r="K30" s="10">
        <f>C6+(C6*$I$6)</f>
        <v>50.358190709046454</v>
      </c>
      <c r="L30" s="10">
        <f t="shared" ref="L30:O30" si="8">D6+(D6*$I$6)</f>
        <v>49.852078239608801</v>
      </c>
      <c r="M30" s="10">
        <f t="shared" si="8"/>
        <v>7.5</v>
      </c>
      <c r="N30" s="10">
        <f t="shared" si="8"/>
        <v>3</v>
      </c>
      <c r="O30" s="10">
        <f t="shared" si="8"/>
        <v>6</v>
      </c>
    </row>
    <row r="31" spans="2:15">
      <c r="J31" s="9" t="s">
        <v>1</v>
      </c>
      <c r="K31" s="10">
        <f>C7+C7*$I$7</f>
        <v>345</v>
      </c>
      <c r="L31" s="10">
        <f t="shared" ref="L31:O31" si="9">D7+D7*$I$7</f>
        <v>333.79217603911979</v>
      </c>
      <c r="M31" s="10">
        <f t="shared" si="9"/>
        <v>15</v>
      </c>
      <c r="N31" s="10">
        <f t="shared" si="9"/>
        <v>9</v>
      </c>
      <c r="O31" s="10">
        <f t="shared" si="9"/>
        <v>18</v>
      </c>
    </row>
    <row r="32" spans="2:15">
      <c r="J32" s="3" t="s">
        <v>3</v>
      </c>
      <c r="K32" s="10">
        <f>C8+C8*$I8</f>
        <v>438</v>
      </c>
      <c r="L32" s="10">
        <f t="shared" ref="L32:O32" si="10">D8+D8*$I8</f>
        <v>516</v>
      </c>
      <c r="M32" s="10">
        <f t="shared" si="10"/>
        <v>3</v>
      </c>
      <c r="N32" s="10">
        <f t="shared" si="10"/>
        <v>0</v>
      </c>
      <c r="O32" s="10">
        <f t="shared" si="10"/>
        <v>21</v>
      </c>
    </row>
    <row r="33" spans="6:15">
      <c r="J33" s="3" t="s">
        <v>2</v>
      </c>
      <c r="K33" s="10">
        <f t="shared" ref="K33:K35" si="11">C9+C9*$I9</f>
        <v>116.77261613691932</v>
      </c>
      <c r="L33" s="10">
        <f t="shared" ref="L33:L35" si="12">D9+D9*$I9</f>
        <v>115.59902200488997</v>
      </c>
      <c r="M33" s="10">
        <f t="shared" ref="M33:M35" si="13">E9+E9*$I9</f>
        <v>0.58679706601466997</v>
      </c>
      <c r="N33" s="10">
        <f t="shared" ref="N33:N35" si="14">F9+F9*$I9</f>
        <v>0.58679706601466997</v>
      </c>
      <c r="O33" s="10">
        <f t="shared" ref="O33:O35" si="15">G9+G9*$I9</f>
        <v>6.4547677261613687</v>
      </c>
    </row>
    <row r="34" spans="6:15">
      <c r="J34" s="3" t="s">
        <v>4</v>
      </c>
      <c r="K34" s="10">
        <f t="shared" si="11"/>
        <v>87.5</v>
      </c>
      <c r="L34" s="10">
        <f t="shared" si="12"/>
        <v>7.5</v>
      </c>
      <c r="M34" s="10">
        <f t="shared" si="13"/>
        <v>0</v>
      </c>
      <c r="N34" s="10">
        <f t="shared" si="14"/>
        <v>0</v>
      </c>
      <c r="O34" s="10">
        <f t="shared" si="15"/>
        <v>2.5</v>
      </c>
    </row>
    <row r="35" spans="6:15">
      <c r="J35" s="3" t="s">
        <v>5</v>
      </c>
      <c r="K35" s="10">
        <f t="shared" si="11"/>
        <v>45</v>
      </c>
      <c r="L35" s="10">
        <f t="shared" si="12"/>
        <v>55</v>
      </c>
      <c r="M35" s="10">
        <f t="shared" si="13"/>
        <v>0</v>
      </c>
      <c r="N35" s="10">
        <f t="shared" si="14"/>
        <v>2.5</v>
      </c>
      <c r="O35" s="10">
        <f t="shared" si="15"/>
        <v>7.5</v>
      </c>
    </row>
    <row r="43" spans="6:15">
      <c r="K43" s="22"/>
    </row>
    <row r="46" spans="6:15">
      <c r="F46">
        <f>200/60</f>
        <v>3.3333333333333335</v>
      </c>
    </row>
    <row r="47" spans="6:15">
      <c r="J47" s="22"/>
    </row>
    <row r="48" spans="6:15">
      <c r="H48" s="22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O70"/>
  <sheetViews>
    <sheetView topLeftCell="G1" zoomScale="87" zoomScaleNormal="87" workbookViewId="0">
      <selection activeCell="N37" sqref="N37"/>
    </sheetView>
  </sheetViews>
  <sheetFormatPr defaultRowHeight="15"/>
  <cols>
    <col min="3" max="7" width="17.7109375" bestFit="1" customWidth="1"/>
    <col min="8" max="8" width="18.42578125" bestFit="1" customWidth="1"/>
    <col min="9" max="9" width="15" bestFit="1" customWidth="1"/>
    <col min="10" max="10" width="21.85546875" bestFit="1" customWidth="1"/>
    <col min="11" max="11" width="17.5703125" bestFit="1" customWidth="1"/>
    <col min="12" max="12" width="10.140625" bestFit="1" customWidth="1"/>
  </cols>
  <sheetData>
    <row r="2" spans="1:10" ht="15.75">
      <c r="A2" s="31" t="s">
        <v>31</v>
      </c>
      <c r="B2" s="31"/>
      <c r="C2" s="31"/>
    </row>
    <row r="3" spans="1:10">
      <c r="B3" s="34" t="s">
        <v>13</v>
      </c>
      <c r="C3" s="34"/>
      <c r="D3" s="24"/>
      <c r="E3" s="24"/>
      <c r="F3" s="24"/>
      <c r="G3" s="24"/>
    </row>
    <row r="4" spans="1:10">
      <c r="B4" s="27" t="s">
        <v>12</v>
      </c>
      <c r="C4" s="27" t="s">
        <v>8</v>
      </c>
      <c r="D4" s="27" t="s">
        <v>7</v>
      </c>
      <c r="E4" s="27" t="s">
        <v>9</v>
      </c>
      <c r="F4" s="27" t="s">
        <v>6</v>
      </c>
      <c r="G4" s="27" t="s">
        <v>10</v>
      </c>
      <c r="I4" s="30" t="s">
        <v>22</v>
      </c>
    </row>
    <row r="5" spans="1:10">
      <c r="B5" s="27" t="s">
        <v>0</v>
      </c>
      <c r="C5" s="28">
        <v>50.358190709046454</v>
      </c>
      <c r="D5" s="28">
        <v>49.852078239608801</v>
      </c>
      <c r="E5" s="28">
        <v>7.5</v>
      </c>
      <c r="F5" s="28">
        <v>3</v>
      </c>
      <c r="G5" s="28">
        <v>6</v>
      </c>
      <c r="I5" s="3" t="s">
        <v>7</v>
      </c>
      <c r="J5" s="3">
        <v>1</v>
      </c>
    </row>
    <row r="6" spans="1:10">
      <c r="B6" s="27" t="s">
        <v>1</v>
      </c>
      <c r="C6" s="28">
        <v>345</v>
      </c>
      <c r="D6" s="28">
        <v>333.79217603911979</v>
      </c>
      <c r="E6" s="28">
        <v>15</v>
      </c>
      <c r="F6" s="28">
        <v>9</v>
      </c>
      <c r="G6" s="28">
        <v>18</v>
      </c>
      <c r="I6" s="3" t="s">
        <v>8</v>
      </c>
      <c r="J6" s="3">
        <v>0.5</v>
      </c>
    </row>
    <row r="7" spans="1:10">
      <c r="B7" s="27" t="s">
        <v>3</v>
      </c>
      <c r="C7" s="28">
        <v>438</v>
      </c>
      <c r="D7" s="28">
        <v>516</v>
      </c>
      <c r="E7" s="28">
        <v>3</v>
      </c>
      <c r="F7" s="28">
        <v>0</v>
      </c>
      <c r="G7" s="28">
        <v>21</v>
      </c>
      <c r="I7" s="3" t="s">
        <v>9</v>
      </c>
      <c r="J7" s="3">
        <v>1.25</v>
      </c>
    </row>
    <row r="8" spans="1:10">
      <c r="B8" s="27" t="s">
        <v>2</v>
      </c>
      <c r="C8" s="28">
        <v>116.77261613691932</v>
      </c>
      <c r="D8" s="28">
        <v>115.59902200488997</v>
      </c>
      <c r="E8" s="28">
        <v>0.58679706601466997</v>
      </c>
      <c r="F8" s="28">
        <v>0.58679706601466997</v>
      </c>
      <c r="G8" s="28">
        <v>6.4547677261613687</v>
      </c>
      <c r="I8" s="3" t="s">
        <v>6</v>
      </c>
      <c r="J8" s="3">
        <v>1</v>
      </c>
    </row>
    <row r="9" spans="1:10">
      <c r="B9" s="27" t="s">
        <v>4</v>
      </c>
      <c r="C9" s="28">
        <v>87.5</v>
      </c>
      <c r="D9" s="28">
        <v>7.5</v>
      </c>
      <c r="E9" s="28">
        <v>0</v>
      </c>
      <c r="F9" s="28">
        <v>0</v>
      </c>
      <c r="G9" s="28">
        <v>2.5</v>
      </c>
      <c r="I9" s="3" t="s">
        <v>10</v>
      </c>
      <c r="J9" s="3">
        <v>1</v>
      </c>
    </row>
    <row r="10" spans="1:10">
      <c r="B10" s="27" t="s">
        <v>5</v>
      </c>
      <c r="C10" s="28">
        <v>45</v>
      </c>
      <c r="D10" s="28">
        <v>55</v>
      </c>
      <c r="E10" s="28">
        <v>0</v>
      </c>
      <c r="F10" s="28">
        <v>2.5</v>
      </c>
      <c r="G10" s="28">
        <v>7.5</v>
      </c>
    </row>
    <row r="13" spans="1:10">
      <c r="B13" s="35" t="s">
        <v>15</v>
      </c>
      <c r="C13" s="35"/>
    </row>
    <row r="14" spans="1:10">
      <c r="B14" s="3" t="s">
        <v>12</v>
      </c>
      <c r="C14" s="3" t="s">
        <v>8</v>
      </c>
      <c r="D14" s="3" t="s">
        <v>7</v>
      </c>
      <c r="E14" s="3" t="s">
        <v>9</v>
      </c>
      <c r="F14" s="3" t="s">
        <v>6</v>
      </c>
      <c r="G14" s="3" t="s">
        <v>10</v>
      </c>
      <c r="H14" s="29" t="s">
        <v>16</v>
      </c>
      <c r="I14" s="3" t="s">
        <v>37</v>
      </c>
    </row>
    <row r="15" spans="1:10">
      <c r="B15" s="3" t="s">
        <v>0</v>
      </c>
      <c r="C15" s="9">
        <f>C5*$J$6</f>
        <v>25.179095354523227</v>
      </c>
      <c r="D15" s="9">
        <f>D5*$J$5</f>
        <v>49.852078239608801</v>
      </c>
      <c r="E15" s="9">
        <f>E5*$J$7</f>
        <v>9.375</v>
      </c>
      <c r="F15" s="9">
        <f>F5*$J$8</f>
        <v>3</v>
      </c>
      <c r="G15" s="9">
        <f>G5*$J$9</f>
        <v>6</v>
      </c>
      <c r="H15" s="13">
        <f>SUM(C15:G15)</f>
        <v>93.406173594132028</v>
      </c>
      <c r="I15" s="9">
        <f>H15/6</f>
        <v>15.567695599022004</v>
      </c>
    </row>
    <row r="16" spans="1:10">
      <c r="B16" s="3" t="s">
        <v>1</v>
      </c>
      <c r="C16" s="9">
        <f t="shared" ref="C16:C20" si="0">C6*$J$6</f>
        <v>172.5</v>
      </c>
      <c r="D16" s="9">
        <f t="shared" ref="D16:D20" si="1">D6*$J$5</f>
        <v>333.79217603911979</v>
      </c>
      <c r="E16" s="9">
        <f t="shared" ref="E16:E20" si="2">E6*$J$7</f>
        <v>18.75</v>
      </c>
      <c r="F16" s="9">
        <f t="shared" ref="F16:F20" si="3">F6*$J$8</f>
        <v>9</v>
      </c>
      <c r="G16" s="9">
        <f t="shared" ref="G16:G20" si="4">G6*$J$9</f>
        <v>18</v>
      </c>
      <c r="H16" s="13">
        <f t="shared" ref="H16:H20" si="5">SUM(C16:G16)</f>
        <v>552.04217603911979</v>
      </c>
      <c r="I16" s="9">
        <f t="shared" ref="I16:I20" si="6">H16/6</f>
        <v>92.007029339853304</v>
      </c>
    </row>
    <row r="17" spans="2:15">
      <c r="B17" s="3" t="s">
        <v>3</v>
      </c>
      <c r="C17" s="9">
        <f t="shared" si="0"/>
        <v>219</v>
      </c>
      <c r="D17" s="9">
        <f t="shared" si="1"/>
        <v>516</v>
      </c>
      <c r="E17" s="9">
        <f t="shared" si="2"/>
        <v>3.75</v>
      </c>
      <c r="F17" s="9">
        <f t="shared" si="3"/>
        <v>0</v>
      </c>
      <c r="G17" s="9">
        <f t="shared" si="4"/>
        <v>21</v>
      </c>
      <c r="H17" s="13">
        <f t="shared" si="5"/>
        <v>759.75</v>
      </c>
      <c r="I17" s="9">
        <f t="shared" si="6"/>
        <v>126.625</v>
      </c>
    </row>
    <row r="18" spans="2:15">
      <c r="B18" s="3" t="s">
        <v>2</v>
      </c>
      <c r="C18" s="9">
        <f t="shared" si="0"/>
        <v>58.386308068459662</v>
      </c>
      <c r="D18" s="9">
        <f t="shared" si="1"/>
        <v>115.59902200488997</v>
      </c>
      <c r="E18" s="9">
        <f t="shared" si="2"/>
        <v>0.73349633251833746</v>
      </c>
      <c r="F18" s="9">
        <f t="shared" si="3"/>
        <v>0.58679706601466997</v>
      </c>
      <c r="G18" s="9">
        <f t="shared" si="4"/>
        <v>6.4547677261613687</v>
      </c>
      <c r="H18" s="13">
        <f t="shared" si="5"/>
        <v>181.76039119804403</v>
      </c>
      <c r="I18" s="9">
        <f t="shared" si="6"/>
        <v>30.293398533007338</v>
      </c>
    </row>
    <row r="19" spans="2:15">
      <c r="B19" s="3" t="s">
        <v>4</v>
      </c>
      <c r="C19" s="9">
        <f t="shared" si="0"/>
        <v>43.75</v>
      </c>
      <c r="D19" s="9">
        <f t="shared" si="1"/>
        <v>7.5</v>
      </c>
      <c r="E19" s="9">
        <f t="shared" si="2"/>
        <v>0</v>
      </c>
      <c r="F19" s="9">
        <f t="shared" si="3"/>
        <v>0</v>
      </c>
      <c r="G19" s="9">
        <f t="shared" si="4"/>
        <v>2.5</v>
      </c>
      <c r="H19" s="13">
        <f t="shared" si="5"/>
        <v>53.75</v>
      </c>
      <c r="I19" s="9">
        <f t="shared" si="6"/>
        <v>8.9583333333333339</v>
      </c>
    </row>
    <row r="20" spans="2:15">
      <c r="B20" s="3" t="s">
        <v>5</v>
      </c>
      <c r="C20" s="9">
        <f t="shared" si="0"/>
        <v>22.5</v>
      </c>
      <c r="D20" s="9">
        <f t="shared" si="1"/>
        <v>55</v>
      </c>
      <c r="E20" s="9">
        <f t="shared" si="2"/>
        <v>0</v>
      </c>
      <c r="F20" s="9">
        <f t="shared" si="3"/>
        <v>2.5</v>
      </c>
      <c r="G20" s="9">
        <f t="shared" si="4"/>
        <v>7.5</v>
      </c>
      <c r="H20" s="13">
        <f t="shared" si="5"/>
        <v>87.5</v>
      </c>
      <c r="I20" s="9">
        <f t="shared" si="6"/>
        <v>14.583333333333334</v>
      </c>
    </row>
    <row r="24" spans="2:15">
      <c r="M24" t="s">
        <v>38</v>
      </c>
      <c r="N24" t="s">
        <v>35</v>
      </c>
      <c r="O24" t="s">
        <v>34</v>
      </c>
    </row>
    <row r="25" spans="2:15">
      <c r="H25" s="3"/>
      <c r="I25" s="29" t="s">
        <v>18</v>
      </c>
      <c r="J25" s="4" t="s">
        <v>19</v>
      </c>
      <c r="L25" t="s">
        <v>39</v>
      </c>
      <c r="M25">
        <v>137</v>
      </c>
      <c r="N25">
        <v>136</v>
      </c>
      <c r="O25" s="36">
        <f>SQRT(2*(N25-M25)^2/(N25+M25))</f>
        <v>8.5592098502182579E-2</v>
      </c>
    </row>
    <row r="26" spans="2:15">
      <c r="H26" s="32" t="s">
        <v>0</v>
      </c>
      <c r="I26" s="9">
        <f>I15</f>
        <v>15.567695599022004</v>
      </c>
      <c r="J26" s="3">
        <f>I26*100/$I$29</f>
        <v>13.359038053096958</v>
      </c>
      <c r="L26" t="s">
        <v>2</v>
      </c>
      <c r="M26">
        <v>30</v>
      </c>
      <c r="N26">
        <v>30</v>
      </c>
      <c r="O26" s="36">
        <f t="shared" ref="O26:O30" si="7">SQRT(2*(N26-M26)^2/(N26+M26))</f>
        <v>0</v>
      </c>
    </row>
    <row r="27" spans="2:15">
      <c r="H27" s="32" t="s">
        <v>1</v>
      </c>
      <c r="I27" s="9">
        <f>I16</f>
        <v>92.007029339853304</v>
      </c>
      <c r="J27" s="3">
        <f t="shared" ref="J27:J29" si="8">I27*100/$I$29</f>
        <v>78.953586822491886</v>
      </c>
      <c r="L27" t="s">
        <v>0</v>
      </c>
      <c r="M27">
        <v>16</v>
      </c>
      <c r="N27">
        <v>18</v>
      </c>
      <c r="O27" s="36">
        <f t="shared" si="7"/>
        <v>0.48507125007266594</v>
      </c>
    </row>
    <row r="28" spans="2:15">
      <c r="H28" s="32" t="s">
        <v>4</v>
      </c>
      <c r="I28" s="9">
        <f>I19</f>
        <v>8.9583333333333339</v>
      </c>
      <c r="J28" s="3">
        <f t="shared" si="8"/>
        <v>7.6873751244111652</v>
      </c>
      <c r="L28" t="s">
        <v>5</v>
      </c>
      <c r="M28">
        <v>15</v>
      </c>
      <c r="N28">
        <v>17</v>
      </c>
      <c r="O28" s="36">
        <f t="shared" si="7"/>
        <v>0.5</v>
      </c>
    </row>
    <row r="29" spans="2:15">
      <c r="H29" s="32" t="s">
        <v>17</v>
      </c>
      <c r="I29" s="9">
        <f>SUM(I26:I28)</f>
        <v>116.53305827220863</v>
      </c>
      <c r="J29" s="3">
        <f t="shared" si="8"/>
        <v>100</v>
      </c>
      <c r="L29" t="s">
        <v>4</v>
      </c>
      <c r="M29">
        <v>9</v>
      </c>
      <c r="N29">
        <v>8</v>
      </c>
      <c r="O29" s="36">
        <f t="shared" si="7"/>
        <v>0.34299717028501769</v>
      </c>
    </row>
    <row r="30" spans="2:15">
      <c r="L30" t="s">
        <v>36</v>
      </c>
      <c r="M30">
        <v>136</v>
      </c>
      <c r="N30">
        <v>131</v>
      </c>
      <c r="O30" s="36">
        <f t="shared" si="7"/>
        <v>0.43274232240791549</v>
      </c>
    </row>
    <row r="31" spans="2:15">
      <c r="H31" s="3"/>
      <c r="I31" s="29" t="s">
        <v>18</v>
      </c>
      <c r="J31" s="4" t="s">
        <v>19</v>
      </c>
    </row>
    <row r="32" spans="2:15">
      <c r="H32" s="14" t="s">
        <v>3</v>
      </c>
      <c r="I32" s="9">
        <f>I17</f>
        <v>126.625</v>
      </c>
      <c r="J32" s="3">
        <f>I32*100/$I$34</f>
        <v>89.672469755089992</v>
      </c>
    </row>
    <row r="33" spans="3:11">
      <c r="H33" s="14" t="s">
        <v>5</v>
      </c>
      <c r="I33" s="9">
        <f>I20</f>
        <v>14.583333333333334</v>
      </c>
      <c r="J33" s="3">
        <f t="shared" ref="J33:J34" si="9">I33*100/$I$34</f>
        <v>10.327530244910003</v>
      </c>
    </row>
    <row r="34" spans="3:11">
      <c r="H34" s="14" t="s">
        <v>17</v>
      </c>
      <c r="I34" s="9">
        <f>SUM(I32:I33)</f>
        <v>141.20833333333334</v>
      </c>
      <c r="J34" s="3">
        <f t="shared" si="9"/>
        <v>100</v>
      </c>
    </row>
    <row r="36" spans="3:11">
      <c r="H36" s="3"/>
      <c r="I36" s="29" t="s">
        <v>18</v>
      </c>
      <c r="J36" s="4" t="s">
        <v>19</v>
      </c>
    </row>
    <row r="37" spans="3:11">
      <c r="H37" s="21" t="s">
        <v>2</v>
      </c>
      <c r="I37" s="9">
        <f>I18</f>
        <v>30.293398533007338</v>
      </c>
      <c r="J37" s="3">
        <f>I37*100/$I$38</f>
        <v>100</v>
      </c>
    </row>
    <row r="38" spans="3:11">
      <c r="H38" s="21" t="s">
        <v>17</v>
      </c>
      <c r="I38" s="9">
        <f>SUM(I37)</f>
        <v>30.293398533007338</v>
      </c>
      <c r="J38" s="3">
        <f>I38*100/$I$38</f>
        <v>100</v>
      </c>
    </row>
    <row r="42" spans="3:11" ht="15.75">
      <c r="C42" s="33" t="s">
        <v>27</v>
      </c>
    </row>
    <row r="44" spans="3:11">
      <c r="H44" s="11" t="s">
        <v>30</v>
      </c>
      <c r="J44" s="11" t="s">
        <v>33</v>
      </c>
    </row>
    <row r="46" spans="3:11">
      <c r="H46" s="3"/>
      <c r="I46" s="3" t="s">
        <v>25</v>
      </c>
      <c r="J46" s="3" t="s">
        <v>26</v>
      </c>
      <c r="K46" s="3" t="s">
        <v>29</v>
      </c>
    </row>
    <row r="47" spans="3:11">
      <c r="H47" s="32" t="s">
        <v>23</v>
      </c>
      <c r="I47" s="3">
        <v>0.15</v>
      </c>
      <c r="J47" s="3">
        <v>1</v>
      </c>
      <c r="K47" s="3">
        <f>I47/J47*60</f>
        <v>9</v>
      </c>
    </row>
    <row r="48" spans="3:11">
      <c r="H48" s="14" t="s">
        <v>24</v>
      </c>
      <c r="I48" s="3">
        <v>0.15</v>
      </c>
      <c r="J48" s="3">
        <v>1</v>
      </c>
      <c r="K48" s="9">
        <f>I48/J48*60</f>
        <v>9</v>
      </c>
    </row>
    <row r="49" spans="3:11">
      <c r="H49" s="21" t="s">
        <v>32</v>
      </c>
      <c r="I49" s="3">
        <v>0.15</v>
      </c>
      <c r="J49" s="3">
        <v>1</v>
      </c>
      <c r="K49" s="9">
        <f>I49/J49*60</f>
        <v>9</v>
      </c>
    </row>
    <row r="56" spans="3:11" ht="15.75">
      <c r="C56" s="33" t="s">
        <v>28</v>
      </c>
    </row>
    <row r="70" spans="3:3" ht="15.75">
      <c r="C70" s="33" t="s">
        <v>32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EF0BFA-5930-4584-9086-3A41BAB68996}">
  <dimension ref="F6:O21"/>
  <sheetViews>
    <sheetView tabSelected="1" topLeftCell="F4" workbookViewId="0">
      <selection activeCell="O29" sqref="O29"/>
    </sheetView>
  </sheetViews>
  <sheetFormatPr defaultRowHeight="15"/>
  <cols>
    <col min="6" max="6" width="26.7109375" bestFit="1" customWidth="1"/>
    <col min="7" max="7" width="9.28515625" bestFit="1" customWidth="1"/>
    <col min="8" max="8" width="40.42578125" bestFit="1" customWidth="1"/>
    <col min="9" max="9" width="21.85546875" bestFit="1" customWidth="1"/>
    <col min="10" max="10" width="43.42578125" bestFit="1" customWidth="1"/>
    <col min="12" max="12" width="27" bestFit="1" customWidth="1"/>
    <col min="13" max="13" width="40.42578125" bestFit="1" customWidth="1"/>
    <col min="14" max="14" width="21.85546875" bestFit="1" customWidth="1"/>
    <col min="15" max="15" width="44.42578125" bestFit="1" customWidth="1"/>
  </cols>
  <sheetData>
    <row r="6" spans="6:15">
      <c r="F6" s="38" t="s">
        <v>48</v>
      </c>
      <c r="G6" s="38" t="s">
        <v>40</v>
      </c>
      <c r="H6" s="38"/>
      <c r="I6" s="38"/>
      <c r="J6" s="38"/>
    </row>
    <row r="7" spans="6:15">
      <c r="F7" s="38"/>
      <c r="G7" s="37" t="s">
        <v>41</v>
      </c>
      <c r="H7" s="37" t="s">
        <v>42</v>
      </c>
      <c r="I7" s="37" t="s">
        <v>43</v>
      </c>
      <c r="J7" s="37" t="s">
        <v>49</v>
      </c>
    </row>
    <row r="8" spans="6:15">
      <c r="F8" s="37" t="s">
        <v>44</v>
      </c>
      <c r="G8" s="37">
        <v>38.020000000000003</v>
      </c>
      <c r="H8" s="37">
        <v>8.02</v>
      </c>
      <c r="I8" s="37">
        <v>14.62</v>
      </c>
      <c r="J8" s="37">
        <v>15.79</v>
      </c>
    </row>
    <row r="9" spans="6:15">
      <c r="F9" s="37" t="s">
        <v>45</v>
      </c>
      <c r="G9" s="37">
        <v>10.65</v>
      </c>
      <c r="H9" s="37">
        <v>4.83</v>
      </c>
      <c r="I9" s="37">
        <v>13.32</v>
      </c>
      <c r="J9" s="37">
        <v>18.57</v>
      </c>
    </row>
    <row r="10" spans="6:15">
      <c r="F10" s="37" t="s">
        <v>46</v>
      </c>
      <c r="G10" s="37">
        <v>16.57</v>
      </c>
      <c r="H10" s="37">
        <v>16.45</v>
      </c>
      <c r="I10" s="37">
        <v>16.48</v>
      </c>
      <c r="J10" s="37">
        <v>15.51</v>
      </c>
    </row>
    <row r="11" spans="6:15">
      <c r="F11" s="37" t="s">
        <v>47</v>
      </c>
      <c r="G11" s="37">
        <v>22.63</v>
      </c>
      <c r="H11" s="37">
        <v>15.28</v>
      </c>
      <c r="I11" s="37">
        <v>22.09</v>
      </c>
      <c r="J11" s="37">
        <v>15.55</v>
      </c>
    </row>
    <row r="16" spans="6:15">
      <c r="L16" s="38" t="s">
        <v>48</v>
      </c>
      <c r="M16" s="39" t="s">
        <v>50</v>
      </c>
      <c r="N16" s="39"/>
      <c r="O16" s="39"/>
    </row>
    <row r="17" spans="12:15">
      <c r="L17" s="38"/>
      <c r="M17" s="37" t="s">
        <v>42</v>
      </c>
      <c r="N17" s="37" t="s">
        <v>43</v>
      </c>
      <c r="O17" s="37" t="s">
        <v>49</v>
      </c>
    </row>
    <row r="18" spans="12:15">
      <c r="L18" s="37" t="s">
        <v>44</v>
      </c>
      <c r="M18" s="40">
        <f>ABS(($G8-H8)/$G8)</f>
        <v>0.78905839032088376</v>
      </c>
      <c r="N18" s="40">
        <f t="shared" ref="N18:O18" si="0">ABS(($G8-I8)/$G8)</f>
        <v>0.61546554445028945</v>
      </c>
      <c r="O18" s="40">
        <f t="shared" si="0"/>
        <v>0.5846922672277749</v>
      </c>
    </row>
    <row r="19" spans="12:15">
      <c r="L19" s="37" t="s">
        <v>45</v>
      </c>
      <c r="M19" s="40">
        <f>ABS($G9-H9)/$G9</f>
        <v>0.54647887323943667</v>
      </c>
      <c r="N19" s="40">
        <f t="shared" ref="N19:O19" si="1">ABS($G9-I9)/$G9</f>
        <v>0.25070422535211268</v>
      </c>
      <c r="O19" s="40">
        <f t="shared" si="1"/>
        <v>0.74366197183098592</v>
      </c>
    </row>
    <row r="20" spans="12:15">
      <c r="L20" s="37" t="s">
        <v>46</v>
      </c>
      <c r="M20" s="40">
        <f>ABS(($G10-H10)/$G10)</f>
        <v>7.24200362100187E-3</v>
      </c>
      <c r="N20" s="40">
        <f t="shared" ref="N20:O20" si="2">ABS(($G10-I10)/$G10)</f>
        <v>5.4315027157513492E-3</v>
      </c>
      <c r="O20" s="40">
        <f t="shared" si="2"/>
        <v>6.3971031985516028E-2</v>
      </c>
    </row>
    <row r="21" spans="12:15">
      <c r="L21" s="37" t="s">
        <v>47</v>
      </c>
      <c r="M21" s="40">
        <f>ABS(($G11-H11)/$G11)</f>
        <v>0.32479010163499777</v>
      </c>
      <c r="N21" s="40">
        <f t="shared" ref="N21:O21" si="3">ABS(($G11-I11)/$G11)</f>
        <v>2.3862129916040618E-2</v>
      </c>
      <c r="O21" s="40">
        <f t="shared" si="3"/>
        <v>0.3128590366769774</v>
      </c>
    </row>
  </sheetData>
  <mergeCells count="4">
    <mergeCell ref="G6:J6"/>
    <mergeCell ref="F6:F7"/>
    <mergeCell ref="M16:O16"/>
    <mergeCell ref="L16:L17"/>
  </mergeCells>
  <pageMargins left="0.7" right="0.7" top="0.75" bottom="0.75" header="0.3" footer="0.3"/>
  <pageSetup orientation="portrait" r:id="rId1"/>
  <ignoredErrors>
    <ignoredError sqref="M19:O19" formula="1"/>
  </ignoredError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Vivitachai Larpratanatrai</dc:creator>
  <cp:lastModifiedBy>Vivitachai Larpratanatrai</cp:lastModifiedBy>
  <dcterms:created xsi:type="dcterms:W3CDTF">2023-02-13T09:07:49Z</dcterms:created>
  <dcterms:modified xsi:type="dcterms:W3CDTF">2023-03-19T21:45:45Z</dcterms:modified>
</cp:coreProperties>
</file>